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4895" windowHeight="8310" tabRatio="703"/>
  </bookViews>
  <sheets>
    <sheet name="OKŁADKA" sheetId="5" r:id="rId1"/>
    <sheet name="ZESTAWIENIE" sheetId="6" r:id="rId2"/>
    <sheet name="WYMAGANIA OGÓLNE" sheetId="4" r:id="rId3"/>
    <sheet name="BUDOWA" sheetId="1" r:id="rId4"/>
  </sheets>
  <externalReferences>
    <externalReference r:id="rId5"/>
  </externalReferences>
  <definedNames>
    <definedName name="_xlnm.Print_Titles" localSheetId="3">BUDOWA!$5:$6</definedName>
  </definedNames>
  <calcPr calcId="125725"/>
</workbook>
</file>

<file path=xl/calcChain.xml><?xml version="1.0" encoding="utf-8"?>
<calcChain xmlns="http://schemas.openxmlformats.org/spreadsheetml/2006/main">
  <c r="F29" i="1"/>
  <c r="H13" i="4"/>
  <c r="F43" i="1" l="1"/>
  <c r="F42"/>
  <c r="F40" s="1"/>
  <c r="F45"/>
  <c r="F33"/>
  <c r="F28"/>
  <c r="F27"/>
  <c r="F11"/>
  <c r="F24" l="1"/>
  <c r="F55"/>
  <c r="H55" s="1"/>
  <c r="H57" s="1"/>
  <c r="F37" l="1"/>
  <c r="F19"/>
  <c r="H19" s="1"/>
  <c r="H14" i="4"/>
  <c r="F13" i="1" l="1"/>
  <c r="H37" l="1"/>
  <c r="F31" l="1"/>
  <c r="H24"/>
  <c r="F10"/>
  <c r="H10" s="1"/>
  <c r="F46" l="1"/>
  <c r="H46" s="1"/>
  <c r="F49"/>
  <c r="H49" s="1"/>
  <c r="F44"/>
  <c r="H44" s="1"/>
  <c r="H13"/>
  <c r="A2" i="4"/>
  <c r="A1"/>
  <c r="A1" i="1"/>
  <c r="A2"/>
  <c r="H16"/>
  <c r="A13"/>
  <c r="A16" s="1"/>
  <c r="A19" s="1"/>
  <c r="H9" i="4"/>
  <c r="H10"/>
  <c r="H11"/>
  <c r="H12"/>
  <c r="H15"/>
  <c r="A1" i="6"/>
  <c r="A5"/>
  <c r="C11"/>
  <c r="H16" i="4" l="1"/>
  <c r="D10" i="6" s="1"/>
  <c r="H21" i="1"/>
  <c r="A24"/>
  <c r="A31" s="1"/>
  <c r="H31"/>
  <c r="H34" s="1"/>
  <c r="H40" l="1"/>
  <c r="A37"/>
  <c r="H58" l="1"/>
  <c r="H59" s="1"/>
  <c r="H52"/>
  <c r="A40"/>
  <c r="A44" s="1"/>
  <c r="A46" s="1"/>
  <c r="A49" s="1"/>
  <c r="A55" s="1"/>
  <c r="D11" i="6" l="1"/>
  <c r="D12" s="1"/>
  <c r="D13" l="1"/>
  <c r="D14" s="1"/>
  <c r="C23" i="5" s="1"/>
  <c r="C18"/>
</calcChain>
</file>

<file path=xl/sharedStrings.xml><?xml version="1.0" encoding="utf-8"?>
<sst xmlns="http://schemas.openxmlformats.org/spreadsheetml/2006/main" count="244" uniqueCount="128">
  <si>
    <t>Lp.</t>
  </si>
  <si>
    <t>km</t>
  </si>
  <si>
    <t>RAZEM</t>
  </si>
  <si>
    <t>m</t>
  </si>
  <si>
    <t>I</t>
  </si>
  <si>
    <t>D 01.01.01</t>
  </si>
  <si>
    <t>....................</t>
  </si>
  <si>
    <t>(pięczątka Firmy)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</si>
  <si>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</si>
  <si>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</si>
  <si>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</si>
  <si>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</si>
  <si>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</si>
  <si>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CZĘŚĆ ZBIORCZA</t>
  </si>
  <si>
    <t>część</t>
  </si>
  <si>
    <t>Wyszczególnienie robót</t>
  </si>
  <si>
    <t>Wartość w zł 
(netto)</t>
  </si>
  <si>
    <t>OGÓŁEM</t>
  </si>
  <si>
    <t>Jednostka</t>
  </si>
  <si>
    <t>Nazwa</t>
  </si>
  <si>
    <t>x</t>
  </si>
  <si>
    <t>Cena jednostkowa</t>
  </si>
  <si>
    <t>Wartość netto</t>
  </si>
  <si>
    <t>Wyszczególnienie elementów</t>
  </si>
  <si>
    <t xml:space="preserve">        RAZEM CZĘŚĆ "WYMAGANIA OGÓLNE"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</si>
  <si>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</si>
  <si>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</si>
  <si>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WYMAGANIA OGÓLNE</t>
  </si>
  <si>
    <t>DM 00.00.00</t>
  </si>
  <si>
    <t>Wymagania ogólne</t>
  </si>
  <si>
    <t>Koszt dostosowania się do wymagań Warunków Kontraktu i Wymagań Ogólnych zawartych w Specyfikacji Technicznej DM 00.00.00</t>
  </si>
  <si>
    <t>ryczałt</t>
  </si>
  <si>
    <t>----</t>
  </si>
  <si>
    <t>Geodezyjna inwentaryzacja powykonawcza</t>
  </si>
  <si>
    <t>Opracowanie projektu organizacji ruchu na czas prowadzenia robót</t>
  </si>
  <si>
    <t>Opracowanie projektu technologicznego rozbiórki istniejącego ustroju nośnego i części podpór</t>
  </si>
  <si>
    <t>ROBOTY PRZYGOTOWAWCZE</t>
  </si>
  <si>
    <t>ROBOTY ZIEMNE</t>
  </si>
  <si>
    <t>Numer  SST (podstawa wyceny)</t>
  </si>
  <si>
    <t>Numer pozycji cenowej</t>
  </si>
  <si>
    <t>00.</t>
  </si>
  <si>
    <t>D 01.02.02</t>
  </si>
  <si>
    <t>Ilość</t>
  </si>
  <si>
    <t>Odtworzenie (wyznaczenie) trasy i punktów wysokościowych</t>
  </si>
  <si>
    <t>D 01.00.00</t>
  </si>
  <si>
    <t>Zdjęcie warstwy humusu lub (i) darniny</t>
  </si>
  <si>
    <t>D 02.00.00</t>
  </si>
  <si>
    <t>D 02.01.01</t>
  </si>
  <si>
    <t>Wykonanie wykopów w gruntach kategorii I-V</t>
  </si>
  <si>
    <t>ROBOTY DROGOWE</t>
  </si>
  <si>
    <t>OGÓŁEM: ROBOTY DROGOWE</t>
  </si>
  <si>
    <t>RAZEM: ROBOTY PRZYGOTOWAWCZE</t>
  </si>
  <si>
    <t>RAZEM: ROBOTY ZIEMNE</t>
  </si>
  <si>
    <t>11</t>
  </si>
  <si>
    <t>D 07.00.00</t>
  </si>
  <si>
    <t>OZNAKOWANIE DRÓG I URZĄDZENIA BEZPIECZEŃSTWA RUCHU</t>
  </si>
  <si>
    <t>RAZEM: OZNAKOWANIE DRÓG I URZĄDZENIA BEZPIECZEŃSTWA RUCHU</t>
  </si>
  <si>
    <t>31</t>
  </si>
  <si>
    <t>12</t>
  </si>
  <si>
    <t>szt</t>
  </si>
  <si>
    <t>15</t>
  </si>
  <si>
    <t>D 02.03.01</t>
  </si>
  <si>
    <t>Wykonanie nasypów</t>
  </si>
  <si>
    <t>VAT 23 %</t>
  </si>
  <si>
    <r>
      <t>Ogółem wartość robót</t>
    </r>
    <r>
      <rPr>
        <sz val="10"/>
        <rFont val="Times New Roman CE"/>
        <family val="1"/>
        <charset val="238"/>
      </rPr>
      <t>:</t>
    </r>
  </si>
  <si>
    <t>zł (netto)</t>
  </si>
  <si>
    <t>Słownie</t>
  </si>
  <si>
    <t>zł (brutto 23% VAT)</t>
  </si>
  <si>
    <t>D 03.00.00</t>
  </si>
  <si>
    <t>ODWODNIENIE KORPUSU DROGOWEGO</t>
  </si>
  <si>
    <t>D 03.02.01</t>
  </si>
  <si>
    <t>Kanalizacja deszczowa</t>
  </si>
  <si>
    <t>RAZEM: ODWODNIENIE KORPUSU DROGOWEGO</t>
  </si>
  <si>
    <t>D 07.02.01</t>
  </si>
  <si>
    <t>D 01.02.03</t>
  </si>
  <si>
    <t>Wyburzenie obiektów budowlanych</t>
  </si>
  <si>
    <t>Rozbiórki obiektów kubaturowych wraz z odwozem elementów  do 20km</t>
  </si>
  <si>
    <t>Wyznaczenie trasy i punktów wysokościowych w terenie pagórkowatym lub górskim</t>
  </si>
  <si>
    <t>Mechaniczne usunięcie warstwy ziemi urodzajnej (humusu) gr. w-wy do 15cm + 10%</t>
  </si>
  <si>
    <t>23</t>
  </si>
  <si>
    <t>Wykonanie przykanalików z rur PCV lub PP o średnicy 20cm</t>
  </si>
  <si>
    <t>Wyznaczenie nawierzchni drogi i stała obsługa geodezyjna budowy</t>
  </si>
  <si>
    <t>D 01.03.25</t>
  </si>
  <si>
    <t>Usunięcie zadrzewień i ochrona drzew</t>
  </si>
  <si>
    <t>D02.03.01</t>
  </si>
  <si>
    <t>01</t>
  </si>
  <si>
    <t>Studnie średnicy120cm z pokrywą i żeliwnym włazem , przelotowa z osadnikiem średnicy 50cm. W zakresie robót leży ponadto podłączenie rur i przykanalików do studni</t>
  </si>
  <si>
    <t>Wykonanie kanalizacji deszczowej drenażowej z rur z polipropylennu (1/3 po obwodzie od góry część sącząca) o średnicy 50 cm na ławie z suchego betonu. Rury o wytrzymałości obwodowej SN8KPa łączone na uszczelkę gumową</t>
  </si>
  <si>
    <t>Wykonanie wykopów w gruntach kategorii I-V z transportem urobku na odkład/nasyp na odl. ponad 15km</t>
  </si>
  <si>
    <t>Wykonanie studni rewizyjnych średnicy120cm</t>
  </si>
  <si>
    <t>Wg tabeli nr 1</t>
  </si>
  <si>
    <t>Wykopy wg tabeli robót nr1</t>
  </si>
  <si>
    <t>Nasypy wg tabeli robót nr1</t>
  </si>
  <si>
    <t>Wykonanie studni rewizyjnych średnicy150cm</t>
  </si>
  <si>
    <t>BUDOWA CHODNIKA</t>
  </si>
  <si>
    <t xml:space="preserve">        RAZEM CZĘŚĆ "BUDOWA CHODNIKA"</t>
  </si>
  <si>
    <t>D 03.01.01</t>
  </si>
  <si>
    <t>Wykonanie nasypów w gruntach kategorii I-VI pozyskaniem i transportem gruntu piaszczystego z odl. ponad 15km (ilość x 1,1)</t>
  </si>
  <si>
    <t>Studnie średnicy150cm z pokrywą i żeliwnym włazem , przelotowa z osadnikiem średnicy 50cm. W zakresie robót leży ponadto podłączenie rur i przykanalików do studni</t>
  </si>
  <si>
    <t>Oznakowanie pionowe</t>
  </si>
  <si>
    <t>D 03.01.00</t>
  </si>
  <si>
    <t>Przepusty</t>
  </si>
  <si>
    <t>61</t>
  </si>
  <si>
    <t>Wykonanie ścianek czołowych przepustów</t>
  </si>
  <si>
    <t>56</t>
  </si>
  <si>
    <t>Ilość:1</t>
  </si>
  <si>
    <t>Ilość: 1szt</t>
  </si>
  <si>
    <t>Przestawienie istniejących pionowych znaków drogowych odblaskowych na słupkach z rur stalowych</t>
  </si>
  <si>
    <t>Wykopy przy przykanalikach od wpustów: ((0,6+1,2)/2)*1,0*1,5*13</t>
  </si>
  <si>
    <t>Obsypka przykanalików: ((0,4+1)/2)*0,8*1,5*13</t>
  </si>
  <si>
    <t>Ilość 13szt</t>
  </si>
  <si>
    <t>Od studni ściekowych 1,5*13</t>
  </si>
  <si>
    <t>Kanalizacja deszczowa z rur HDPE o śr. 40 cm na ławie z suchego betonu - rów kryty na ciekach z terenu: 45,1+36,5+38,3</t>
  </si>
  <si>
    <t>Kanalizacja deszczowa z rur HDPE o śr. 50 cm na ławie z suchego betonu - rów kryty na ciekach z terenu: 48,2+35,9+14,5+15,1+18,3+42+1,5+3,6+47,4+43,1+42,8</t>
  </si>
  <si>
    <t>Adaptacja (włączenie) wylotu odwodnienia na skarpie w km 0+595,40 do ścieku przyskarpowego</t>
  </si>
  <si>
    <t>Znaki staroużyteczne  wraz z ustawieniem nowych słupków z rur stalowych fi 60mm z wykonaniem i zasypaniem dołów z ubiciem warstwami: 7szt</t>
  </si>
  <si>
    <t>Przepust pod zjazdem w km 0+511,50: 6m</t>
  </si>
  <si>
    <t>Wykopy dla rowu w km 0+515 - 0+540: 0,78*25</t>
  </si>
  <si>
    <t>Ścinanie drzew w warunkach utrudnionych (ścinanie częściami lub etapami przy użyciu podnośnika montażowego), fi 66-75cm wraz z wywiezieniem dłużyc i gałęzi na odległość do 2km</t>
  </si>
  <si>
    <t>Wykopy dla ukierunkowania spływu wód do przepustu w km 0+510: (9,9+5,0)*1</t>
  </si>
  <si>
    <t>Ścianka czołowa prefabrykowana (o wymiarach LxBxH = 0.65x1.15x0.90m) zamykająca kanał przy wlocie przepustu w km 0+510</t>
  </si>
  <si>
    <t>Montaż ruru ochronnych na gazociągach i wodociągu</t>
  </si>
  <si>
    <t xml:space="preserve">Wprowadzenie organizacji ruchu i utrzymywanie oznakowania w czasie trwania robót (odzysk) </t>
  </si>
  <si>
    <t>Wykopy pod studnie ściekowe i rewizyjne: 1*14</t>
  </si>
  <si>
    <t xml:space="preserve">Budowa chodnika w ciągu drogi powiatowej Nr 1829R Jareniówka-Jabłonica-gr. wojew.-Czermna w miejscowości Jareniówka w ramach zadania inwestycyjnego pn. "Budowa chodników przy drogach powiatowych"
</t>
  </si>
  <si>
    <t>Rozbiórka istniejących ścianek czołowych przepustów oraz widocznych i zasypanych (niewidocznych) części przelotowych przepustów pod zjazdami przeznaczonymi do rozbiórki, umocnień skarp z płyt Yomb oraz ewentualnych  pozostałych elementów kolidujących z inwestycją wg inwentaryzacji Wykonawcy wraz z odwozem gruzu na odległość do 10km</t>
  </si>
  <si>
    <t>KOSZTORYS OFERTOWY</t>
  </si>
  <si>
    <t>Data opracowania: ………………….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</si>
</sst>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3"/>
      <name val="Times New Roman CE"/>
      <family val="1"/>
      <charset val="238"/>
    </font>
    <font>
      <sz val="8"/>
      <name val="Times New Roman CE"/>
      <family val="1"/>
      <charset val="238"/>
    </font>
    <font>
      <b/>
      <sz val="25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sz val="14"/>
      <name val="Times New Roman CE"/>
      <family val="1"/>
      <charset val="238"/>
    </font>
    <font>
      <b/>
      <sz val="16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charset val="238"/>
    </font>
    <font>
      <sz val="12"/>
      <name val="Arial Narrow"/>
      <family val="2"/>
      <charset val="238"/>
    </font>
    <font>
      <sz val="12"/>
      <name val="Times New Roman"/>
      <family val="1"/>
      <charset val="238"/>
    </font>
    <font>
      <sz val="10"/>
      <color rgb="FFFF0000"/>
      <name val="Arial Narrow"/>
      <family val="2"/>
    </font>
    <font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125"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0"/>
      </patternFill>
    </fill>
    <fill>
      <patternFill patternType="gray125"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left" wrapText="1"/>
    </xf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4" fontId="14" fillId="0" borderId="1" xfId="0" quotePrefix="1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wrapText="1"/>
      <protection locked="0"/>
    </xf>
    <xf numFmtId="4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left"/>
      <protection locked="0"/>
    </xf>
    <xf numFmtId="2" fontId="14" fillId="0" borderId="0" xfId="0" applyNumberFormat="1" applyFont="1" applyFill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2" fontId="14" fillId="0" borderId="0" xfId="0" applyNumberFormat="1" applyFont="1" applyFill="1" applyAlignment="1" applyProtection="1">
      <alignment horizontal="left" vertical="center" wrapText="1"/>
      <protection locked="0"/>
    </xf>
    <xf numFmtId="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top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2" fontId="14" fillId="0" borderId="0" xfId="0" applyNumberFormat="1" applyFont="1" applyFill="1" applyAlignment="1" applyProtection="1">
      <alignment horizontal="left" wrapText="1"/>
      <protection locked="0"/>
    </xf>
    <xf numFmtId="4" fontId="14" fillId="0" borderId="0" xfId="0" applyNumberFormat="1" applyFont="1" applyFill="1" applyAlignment="1" applyProtection="1">
      <alignment horizont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4" fontId="14" fillId="0" borderId="12" xfId="0" quotePrefix="1" applyNumberFormat="1" applyFont="1" applyFill="1" applyBorder="1" applyAlignment="1">
      <alignment vertical="top" wrapText="1"/>
    </xf>
    <xf numFmtId="4" fontId="14" fillId="0" borderId="13" xfId="0" applyNumberFormat="1" applyFont="1" applyFill="1" applyBorder="1" applyAlignment="1">
      <alignment vertical="top" wrapText="1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2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14" fillId="0" borderId="1" xfId="0" quotePrefix="1" applyFont="1" applyFill="1" applyBorder="1" applyAlignment="1">
      <alignment horizontal="center" vertical="top" wrapText="1"/>
    </xf>
    <xf numFmtId="0" fontId="14" fillId="0" borderId="12" xfId="0" quotePrefix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4" fontId="17" fillId="5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top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top" wrapText="1"/>
      <protection locked="0"/>
    </xf>
    <xf numFmtId="4" fontId="17" fillId="5" borderId="8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49" fontId="17" fillId="3" borderId="20" xfId="0" applyNumberFormat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14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4" fontId="14" fillId="9" borderId="1" xfId="0" applyNumberFormat="1" applyFont="1" applyFill="1" applyBorder="1" applyAlignment="1">
      <alignment horizontal="center" vertical="center" wrapText="1"/>
    </xf>
    <xf numFmtId="4" fontId="14" fillId="9" borderId="3" xfId="0" applyNumberFormat="1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4" fontId="14" fillId="0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wrapText="1"/>
      <protection locked="0"/>
    </xf>
    <xf numFmtId="0" fontId="14" fillId="0" borderId="3" xfId="0" applyFont="1" applyFill="1" applyBorder="1" applyAlignment="1" applyProtection="1">
      <alignment wrapText="1"/>
      <protection locked="0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49" fontId="17" fillId="3" borderId="23" xfId="0" applyNumberFormat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wrapText="1"/>
      <protection locked="0"/>
    </xf>
    <xf numFmtId="4" fontId="17" fillId="4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7" fillId="5" borderId="6" xfId="0" applyFont="1" applyFill="1" applyBorder="1" applyAlignment="1">
      <alignment horizontal="right" vertical="center"/>
    </xf>
    <xf numFmtId="0" fontId="17" fillId="5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3" fillId="6" borderId="32" xfId="0" applyFont="1" applyFill="1" applyBorder="1" applyAlignment="1" applyProtection="1">
      <alignment horizontal="center" vertical="center" wrapText="1"/>
      <protection locked="0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top" wrapText="1"/>
      <protection locked="0"/>
    </xf>
    <xf numFmtId="0" fontId="14" fillId="0" borderId="16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right" vertical="center" wrapText="1"/>
      <protection locked="0"/>
    </xf>
    <xf numFmtId="0" fontId="17" fillId="5" borderId="7" xfId="0" applyFont="1" applyFill="1" applyBorder="1" applyAlignment="1" applyProtection="1">
      <alignment horizontal="right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Fill="1" applyBorder="1" applyAlignment="1">
      <alignment horizontal="center" vertical="top" wrapText="1"/>
    </xf>
    <xf numFmtId="49" fontId="0" fillId="0" borderId="23" xfId="0" applyNumberFormat="1" applyBorder="1" applyAlignment="1">
      <alignment horizontal="center" vertical="top" wrapText="1"/>
    </xf>
    <xf numFmtId="2" fontId="14" fillId="2" borderId="14" xfId="0" applyNumberFormat="1" applyFont="1" applyFill="1" applyBorder="1" applyAlignment="1">
      <alignment horizontal="right" vertical="center" wrapText="1"/>
    </xf>
    <xf numFmtId="0" fontId="17" fillId="4" borderId="6" xfId="0" applyFont="1" applyFill="1" applyBorder="1" applyAlignment="1" applyProtection="1">
      <alignment horizontal="right" vertical="center" wrapText="1"/>
      <protection locked="0"/>
    </xf>
    <xf numFmtId="0" fontId="19" fillId="4" borderId="7" xfId="0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Rafa&#322;/Fuchy/Projekty/Wis&#322;ok%20-%20Trzebownisko/Kosztorys/M&#243;j/Kosztorys%20inwestorski%20Wis&#322;ok%20-%20Trzebownisk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ŁADKA"/>
      <sheetName val="ZESTAWIENIE"/>
      <sheetName val="WYMAGANIA OGÓLNE"/>
      <sheetName val="BUDOWA"/>
      <sheetName val="Kosztorys inwestorski Wisłok - "/>
    </sheetNames>
    <definedNames>
      <definedName name="Konwersja_Kwota_Teks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SheetLayoutView="140" workbookViewId="0">
      <selection activeCell="D44" sqref="D44"/>
    </sheetView>
  </sheetViews>
  <sheetFormatPr defaultRowHeight="12.75"/>
  <cols>
    <col min="1" max="2" width="9.140625" style="9"/>
    <col min="3" max="3" width="11.5703125" style="9" customWidth="1"/>
    <col min="4" max="16384" width="9.140625" style="9"/>
  </cols>
  <sheetData>
    <row r="2" spans="1:9">
      <c r="A2" s="9" t="s">
        <v>6</v>
      </c>
    </row>
    <row r="3" spans="1:9">
      <c r="A3" s="11" t="s">
        <v>7</v>
      </c>
    </row>
    <row r="9" spans="1:9" ht="26.25" customHeight="1">
      <c r="A9" s="167" t="s">
        <v>126</v>
      </c>
      <c r="B9" s="167"/>
      <c r="C9" s="167"/>
      <c r="D9" s="167"/>
      <c r="E9" s="167"/>
      <c r="F9" s="167"/>
      <c r="G9" s="167"/>
      <c r="H9" s="167"/>
      <c r="I9" s="167"/>
    </row>
    <row r="12" spans="1:9" ht="12.75" customHeight="1">
      <c r="A12" s="168"/>
      <c r="B12" s="168"/>
      <c r="C12" s="168"/>
      <c r="D12" s="168"/>
      <c r="E12" s="168"/>
      <c r="F12" s="168"/>
      <c r="G12" s="168"/>
      <c r="H12" s="12"/>
      <c r="I12" s="12"/>
    </row>
    <row r="13" spans="1:9" ht="12.75" customHeight="1">
      <c r="A13" s="166" t="s">
        <v>124</v>
      </c>
      <c r="B13" s="166"/>
      <c r="C13" s="166"/>
      <c r="D13" s="166"/>
      <c r="E13" s="166"/>
      <c r="F13" s="166"/>
      <c r="G13" s="166"/>
      <c r="H13" s="166"/>
      <c r="I13" s="166"/>
    </row>
    <row r="14" spans="1:9" ht="93.75" customHeight="1">
      <c r="A14" s="166"/>
      <c r="B14" s="166"/>
      <c r="C14" s="166"/>
      <c r="D14" s="166"/>
      <c r="E14" s="166"/>
      <c r="F14" s="166"/>
      <c r="G14" s="166"/>
      <c r="H14" s="166"/>
      <c r="I14" s="166"/>
    </row>
    <row r="15" spans="1:9" ht="20.25">
      <c r="A15" s="165"/>
      <c r="B15" s="165"/>
      <c r="C15" s="165"/>
      <c r="D15" s="165"/>
      <c r="E15" s="165"/>
      <c r="F15" s="165"/>
      <c r="G15" s="165"/>
    </row>
    <row r="18" spans="1:8" ht="20.100000000000001" customHeight="1">
      <c r="A18" s="10" t="s">
        <v>64</v>
      </c>
      <c r="C18" s="104" t="str">
        <f>ZESTAWIENIE!D12</f>
        <v xml:space="preserve"> </v>
      </c>
      <c r="D18" s="9" t="s">
        <v>65</v>
      </c>
    </row>
    <row r="19" spans="1:8" ht="20.100000000000001" customHeight="1">
      <c r="A19" s="10" t="s">
        <v>66</v>
      </c>
      <c r="B19" s="159"/>
      <c r="C19" s="160"/>
      <c r="D19" s="160"/>
      <c r="E19" s="160"/>
      <c r="F19" s="160"/>
      <c r="G19" s="160"/>
      <c r="H19" s="161"/>
    </row>
    <row r="20" spans="1:8" ht="20.100000000000001" customHeight="1">
      <c r="B20" s="162"/>
      <c r="C20" s="163"/>
      <c r="D20" s="163"/>
      <c r="E20" s="163"/>
      <c r="F20" s="163"/>
      <c r="G20" s="163"/>
      <c r="H20" s="164"/>
    </row>
    <row r="21" spans="1:8" ht="20.100000000000001" customHeight="1"/>
    <row r="23" spans="1:8" ht="20.100000000000001" customHeight="1">
      <c r="A23" s="10" t="s">
        <v>64</v>
      </c>
      <c r="C23" s="104" t="str">
        <f>ZESTAWIENIE!D14</f>
        <v xml:space="preserve"> </v>
      </c>
      <c r="D23" s="9" t="s">
        <v>67</v>
      </c>
    </row>
    <row r="24" spans="1:8" ht="20.100000000000001" customHeight="1">
      <c r="A24" s="10" t="s">
        <v>66</v>
      </c>
      <c r="B24" s="159"/>
      <c r="C24" s="160"/>
      <c r="D24" s="160"/>
      <c r="E24" s="160"/>
      <c r="F24" s="160"/>
      <c r="G24" s="160"/>
      <c r="H24" s="161"/>
    </row>
    <row r="25" spans="1:8" ht="20.100000000000001" customHeight="1">
      <c r="B25" s="162"/>
      <c r="C25" s="163"/>
      <c r="D25" s="163"/>
      <c r="E25" s="163"/>
      <c r="F25" s="163"/>
      <c r="G25" s="163"/>
      <c r="H25" s="164"/>
    </row>
    <row r="26" spans="1:8" ht="20.100000000000001" customHeight="1"/>
    <row r="30" spans="1:8">
      <c r="A30" s="10" t="s">
        <v>8</v>
      </c>
      <c r="F30" s="10" t="s">
        <v>9</v>
      </c>
    </row>
    <row r="33" spans="1:7">
      <c r="A33" s="9" t="s">
        <v>10</v>
      </c>
      <c r="F33" s="9" t="s">
        <v>11</v>
      </c>
    </row>
    <row r="34" spans="1:7">
      <c r="A34" s="11" t="s">
        <v>12</v>
      </c>
      <c r="G34" s="11" t="s">
        <v>12</v>
      </c>
    </row>
    <row r="43" spans="1:7">
      <c r="D43" s="9" t="s">
        <v>127</v>
      </c>
    </row>
  </sheetData>
  <mergeCells count="6">
    <mergeCell ref="B24:H25"/>
    <mergeCell ref="A15:G15"/>
    <mergeCell ref="A13:I14"/>
    <mergeCell ref="A9:I9"/>
    <mergeCell ref="A12:G12"/>
    <mergeCell ref="B19:H20"/>
  </mergeCells>
  <phoneticPr fontId="0" type="noConversion"/>
  <pageMargins left="0.75" right="0.61" top="1" bottom="1" header="0.5" footer="0.5"/>
  <pageSetup paperSize="9" orientation="portrait" horizontalDpi="4294967293" verticalDpi="4294967293" r:id="rId1"/>
  <headerFooter alignWithMargins="0">
    <oddFooter>&amp;RStrona&amp;P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40" workbookViewId="0">
      <selection activeCell="E16" sqref="D16:E17"/>
    </sheetView>
  </sheetViews>
  <sheetFormatPr defaultRowHeight="12.75"/>
  <cols>
    <col min="1" max="1" width="7.28515625" style="14" bestFit="1" customWidth="1"/>
    <col min="2" max="2" width="0.140625" style="14" hidden="1" customWidth="1"/>
    <col min="3" max="3" width="58" style="14" customWidth="1"/>
    <col min="4" max="4" width="19.42578125" style="14" customWidth="1"/>
    <col min="5" max="6" width="9.7109375" style="14" customWidth="1"/>
    <col min="7" max="7" width="11.140625" style="14" customWidth="1"/>
    <col min="8" max="8" width="12.7109375" style="14" customWidth="1"/>
    <col min="9" max="16384" width="9.140625" style="14"/>
  </cols>
  <sheetData>
    <row r="1" spans="1:8" ht="20.25">
      <c r="A1" s="173" t="str">
        <f>OKŁADKA!A9</f>
        <v>KOSZTORYS OFERTOWY</v>
      </c>
      <c r="B1" s="173"/>
      <c r="C1" s="173"/>
      <c r="D1" s="173"/>
      <c r="E1" s="13"/>
      <c r="F1" s="13"/>
      <c r="G1" s="13"/>
      <c r="H1" s="13"/>
    </row>
    <row r="2" spans="1:8" ht="15.75" customHeight="1">
      <c r="A2" s="19"/>
      <c r="B2" s="19"/>
      <c r="C2" s="19"/>
      <c r="D2" s="19"/>
    </row>
    <row r="3" spans="1:8" ht="20.25">
      <c r="A3" s="174" t="s">
        <v>13</v>
      </c>
      <c r="B3" s="174"/>
      <c r="C3" s="174"/>
      <c r="D3" s="174"/>
      <c r="E3" s="13"/>
      <c r="F3" s="13"/>
      <c r="G3" s="13"/>
      <c r="H3" s="13"/>
    </row>
    <row r="4" spans="1:8" ht="18" customHeight="1">
      <c r="A4" s="19"/>
      <c r="B4" s="19"/>
      <c r="C4" s="19"/>
      <c r="D4" s="19"/>
    </row>
    <row r="5" spans="1:8" ht="108" customHeight="1">
      <c r="A5" s="175" t="str">
        <f>OKŁADKA!A13</f>
        <v xml:space="preserve">Budowa chodnika w ciągu drogi powiatowej Nr 1829R Jareniówka-Jabłonica-gr. wojew.-Czermna w miejscowości Jareniówka w ramach zadania inwestycyjnego pn. "Budowa chodników przy drogach powiatowych"
</v>
      </c>
      <c r="B5" s="175"/>
      <c r="C5" s="175"/>
      <c r="D5" s="175"/>
      <c r="E5" s="15"/>
      <c r="F5" s="15"/>
      <c r="G5" s="15"/>
      <c r="H5" s="15"/>
    </row>
    <row r="6" spans="1:8">
      <c r="A6" s="19"/>
      <c r="B6" s="19"/>
      <c r="C6" s="19"/>
      <c r="D6" s="19"/>
    </row>
    <row r="7" spans="1:8">
      <c r="A7" s="19"/>
      <c r="B7" s="19"/>
      <c r="C7" s="19"/>
      <c r="D7" s="19"/>
    </row>
    <row r="8" spans="1:8" ht="13.5" thickBot="1">
      <c r="A8" s="19"/>
      <c r="B8" s="19"/>
      <c r="C8" s="19"/>
      <c r="D8" s="19"/>
    </row>
    <row r="9" spans="1:8" s="16" customFormat="1" ht="36.75" thickBot="1">
      <c r="A9" s="50" t="s">
        <v>14</v>
      </c>
      <c r="B9" s="51"/>
      <c r="C9" s="51" t="s">
        <v>15</v>
      </c>
      <c r="D9" s="52" t="s">
        <v>16</v>
      </c>
    </row>
    <row r="10" spans="1:8" ht="30" customHeight="1">
      <c r="A10" s="53">
        <v>1</v>
      </c>
      <c r="B10" s="54"/>
      <c r="C10" s="55" t="s">
        <v>27</v>
      </c>
      <c r="D10" s="56" t="str">
        <f>'WYMAGANIA OGÓLNE'!H16</f>
        <v xml:space="preserve"> </v>
      </c>
    </row>
    <row r="11" spans="1:8" ht="30" customHeight="1">
      <c r="A11" s="46">
        <v>2</v>
      </c>
      <c r="B11" s="45"/>
      <c r="C11" s="65" t="str">
        <f>BUDOWA!A3</f>
        <v>BUDOWA CHODNIKA</v>
      </c>
      <c r="D11" s="47" t="str">
        <f>BUDOWA!H59</f>
        <v xml:space="preserve"> </v>
      </c>
    </row>
    <row r="12" spans="1:8" ht="30" customHeight="1">
      <c r="A12" s="176" t="s">
        <v>2</v>
      </c>
      <c r="B12" s="177"/>
      <c r="C12" s="177"/>
      <c r="D12" s="49" t="str">
        <f>IF(SUM(D10:D11)=0," ",SUM(D10:D11))</f>
        <v xml:space="preserve"> </v>
      </c>
    </row>
    <row r="13" spans="1:8" ht="30" customHeight="1">
      <c r="A13" s="169" t="s">
        <v>63</v>
      </c>
      <c r="B13" s="170"/>
      <c r="C13" s="170"/>
      <c r="D13" s="47" t="str">
        <f>IF(D12=" "," ",ROUND(D12*0.23,2))</f>
        <v xml:space="preserve"> </v>
      </c>
    </row>
    <row r="14" spans="1:8" ht="30" customHeight="1" thickBot="1">
      <c r="A14" s="171" t="s">
        <v>17</v>
      </c>
      <c r="B14" s="172"/>
      <c r="C14" s="172"/>
      <c r="D14" s="48" t="str">
        <f>IF(SUM(D12:D13)=0," ",SUM(D12:D13))</f>
        <v xml:space="preserve"> </v>
      </c>
    </row>
    <row r="15" spans="1:8" ht="30" customHeight="1"/>
    <row r="16" spans="1:8" ht="30" customHeight="1"/>
    <row r="17" ht="30" customHeight="1"/>
  </sheetData>
  <mergeCells count="6">
    <mergeCell ref="A13:C13"/>
    <mergeCell ref="A14:C14"/>
    <mergeCell ref="A1:D1"/>
    <mergeCell ref="A3:D3"/>
    <mergeCell ref="A5:D5"/>
    <mergeCell ref="A12:C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8" firstPageNumber="2" orientation="portrait" useFirstPageNumber="1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Normal="140" zoomScaleSheetLayoutView="140" workbookViewId="0">
      <selection activeCell="G9" sqref="G9:G15"/>
    </sheetView>
  </sheetViews>
  <sheetFormatPr defaultRowHeight="12.75"/>
  <cols>
    <col min="1" max="1" width="3.7109375" style="5" customWidth="1"/>
    <col min="2" max="2" width="9.140625" style="5" customWidth="1"/>
    <col min="3" max="3" width="6.28515625" style="5" customWidth="1"/>
    <col min="4" max="4" width="45.28515625" style="6" customWidth="1"/>
    <col min="5" max="5" width="5.7109375" style="1" customWidth="1"/>
    <col min="6" max="6" width="4.7109375" style="8" customWidth="1"/>
    <col min="7" max="7" width="8.7109375" style="8" customWidth="1"/>
    <col min="8" max="8" width="8.5703125" style="7" customWidth="1"/>
    <col min="9" max="16384" width="9.140625" style="1"/>
  </cols>
  <sheetData>
    <row r="1" spans="1:9" ht="24.95" customHeight="1">
      <c r="A1" s="178" t="str">
        <f>OKŁADKA!A9</f>
        <v>KOSZTORYS OFERTOWY</v>
      </c>
      <c r="B1" s="178"/>
      <c r="C1" s="178"/>
      <c r="D1" s="178"/>
      <c r="E1" s="178"/>
      <c r="F1" s="178"/>
      <c r="G1" s="178"/>
      <c r="H1" s="178"/>
      <c r="I1" s="2"/>
    </row>
    <row r="2" spans="1:9" ht="102" customHeight="1" thickBot="1">
      <c r="A2" s="179" t="str">
        <f>OKŁADKA!A13</f>
        <v xml:space="preserve">Budowa chodnika w ciągu drogi powiatowej Nr 1829R Jareniówka-Jabłonica-gr. wojew.-Czermna w miejscowości Jareniówka w ramach zadania inwestycyjnego pn. "Budowa chodników przy drogach powiatowych"
</v>
      </c>
      <c r="B2" s="179"/>
      <c r="C2" s="179"/>
      <c r="D2" s="179"/>
      <c r="E2" s="179"/>
      <c r="F2" s="179"/>
      <c r="G2" s="179"/>
      <c r="H2" s="179"/>
      <c r="I2" s="3"/>
    </row>
    <row r="3" spans="1:9" ht="30" customHeight="1" thickBot="1">
      <c r="A3" s="180" t="s">
        <v>27</v>
      </c>
      <c r="B3" s="181"/>
      <c r="C3" s="181"/>
      <c r="D3" s="181"/>
      <c r="E3" s="181"/>
      <c r="F3" s="181"/>
      <c r="G3" s="181"/>
      <c r="H3" s="182"/>
      <c r="I3" s="4"/>
    </row>
    <row r="4" spans="1:9" ht="15" customHeight="1" thickBot="1">
      <c r="A4" s="20"/>
      <c r="B4" s="20"/>
      <c r="C4" s="20"/>
      <c r="D4" s="21"/>
      <c r="E4" s="21"/>
      <c r="F4" s="22"/>
      <c r="G4" s="22"/>
      <c r="H4" s="23"/>
      <c r="I4" s="3"/>
    </row>
    <row r="5" spans="1:9" ht="21.95" customHeight="1">
      <c r="A5" s="187" t="s">
        <v>0</v>
      </c>
      <c r="B5" s="189" t="s">
        <v>38</v>
      </c>
      <c r="C5" s="183" t="s">
        <v>39</v>
      </c>
      <c r="D5" s="191" t="s">
        <v>23</v>
      </c>
      <c r="E5" s="191" t="s">
        <v>18</v>
      </c>
      <c r="F5" s="191"/>
      <c r="G5" s="193" t="s">
        <v>21</v>
      </c>
      <c r="H5" s="204" t="s">
        <v>22</v>
      </c>
    </row>
    <row r="6" spans="1:9" ht="21.95" customHeight="1">
      <c r="A6" s="188"/>
      <c r="B6" s="190"/>
      <c r="C6" s="184"/>
      <c r="D6" s="192"/>
      <c r="E6" s="24" t="s">
        <v>19</v>
      </c>
      <c r="F6" s="25" t="s">
        <v>42</v>
      </c>
      <c r="G6" s="194"/>
      <c r="H6" s="205"/>
    </row>
    <row r="7" spans="1:9" ht="12.75" customHeight="1">
      <c r="A7" s="58" t="s">
        <v>4</v>
      </c>
      <c r="B7" s="198" t="s">
        <v>27</v>
      </c>
      <c r="C7" s="198"/>
      <c r="D7" s="198"/>
      <c r="E7" s="198"/>
      <c r="F7" s="198"/>
      <c r="G7" s="198"/>
      <c r="H7" s="199"/>
    </row>
    <row r="8" spans="1:9" s="17" customFormat="1">
      <c r="A8" s="200">
        <v>1</v>
      </c>
      <c r="B8" s="195" t="s">
        <v>28</v>
      </c>
      <c r="C8" s="78" t="s">
        <v>40</v>
      </c>
      <c r="D8" s="202" t="s">
        <v>29</v>
      </c>
      <c r="E8" s="202"/>
      <c r="F8" s="202"/>
      <c r="G8" s="202"/>
      <c r="H8" s="203"/>
    </row>
    <row r="9" spans="1:9" s="17" customFormat="1" ht="38.25">
      <c r="A9" s="200"/>
      <c r="B9" s="196"/>
      <c r="C9" s="77" t="s">
        <v>40</v>
      </c>
      <c r="D9" s="26" t="s">
        <v>30</v>
      </c>
      <c r="E9" s="77" t="s">
        <v>31</v>
      </c>
      <c r="F9" s="80" t="s">
        <v>32</v>
      </c>
      <c r="G9" s="27"/>
      <c r="H9" s="59" t="str">
        <f t="shared" ref="H9:H15" si="0">IF(SUM(G9)=0," ",ROUND(SUM(G9),2))</f>
        <v xml:space="preserve"> </v>
      </c>
    </row>
    <row r="10" spans="1:9" s="17" customFormat="1" ht="30" customHeight="1">
      <c r="A10" s="200"/>
      <c r="B10" s="196"/>
      <c r="C10" s="77" t="s">
        <v>40</v>
      </c>
      <c r="D10" s="26" t="s">
        <v>34</v>
      </c>
      <c r="E10" s="77" t="s">
        <v>31</v>
      </c>
      <c r="F10" s="80" t="s">
        <v>32</v>
      </c>
      <c r="G10" s="27"/>
      <c r="H10" s="59" t="str">
        <f t="shared" si="0"/>
        <v xml:space="preserve"> </v>
      </c>
    </row>
    <row r="11" spans="1:9" s="17" customFormat="1" ht="30" customHeight="1">
      <c r="A11" s="200"/>
      <c r="B11" s="196"/>
      <c r="C11" s="77" t="s">
        <v>40</v>
      </c>
      <c r="D11" s="26" t="s">
        <v>122</v>
      </c>
      <c r="E11" s="77" t="s">
        <v>31</v>
      </c>
      <c r="F11" s="80" t="s">
        <v>32</v>
      </c>
      <c r="G11" s="27"/>
      <c r="H11" s="59" t="str">
        <f t="shared" si="0"/>
        <v xml:space="preserve"> </v>
      </c>
    </row>
    <row r="12" spans="1:9" s="17" customFormat="1" ht="30" hidden="1" customHeight="1">
      <c r="A12" s="200"/>
      <c r="B12" s="196"/>
      <c r="C12" s="77"/>
      <c r="D12" s="26" t="s">
        <v>35</v>
      </c>
      <c r="E12" s="77" t="s">
        <v>31</v>
      </c>
      <c r="F12" s="80" t="s">
        <v>32</v>
      </c>
      <c r="G12" s="27"/>
      <c r="H12" s="59" t="str">
        <f t="shared" si="0"/>
        <v xml:space="preserve"> </v>
      </c>
    </row>
    <row r="13" spans="1:9" s="17" customFormat="1" ht="30" customHeight="1">
      <c r="A13" s="201"/>
      <c r="B13" s="196"/>
      <c r="C13" s="154" t="s">
        <v>40</v>
      </c>
      <c r="D13" s="26" t="s">
        <v>114</v>
      </c>
      <c r="E13" s="154" t="s">
        <v>31</v>
      </c>
      <c r="F13" s="80" t="s">
        <v>32</v>
      </c>
      <c r="G13" s="27"/>
      <c r="H13" s="59" t="str">
        <f t="shared" ref="H13" si="1">IF(SUM(G13)=0," ",ROUND(SUM(G13),2))</f>
        <v xml:space="preserve"> </v>
      </c>
    </row>
    <row r="14" spans="1:9" s="17" customFormat="1" ht="30" customHeight="1">
      <c r="A14" s="201"/>
      <c r="B14" s="196"/>
      <c r="C14" s="149" t="s">
        <v>40</v>
      </c>
      <c r="D14" s="26" t="s">
        <v>121</v>
      </c>
      <c r="E14" s="149" t="s">
        <v>31</v>
      </c>
      <c r="F14" s="80" t="s">
        <v>32</v>
      </c>
      <c r="G14" s="27"/>
      <c r="H14" s="59" t="str">
        <f t="shared" ref="H14" si="2">IF(SUM(G14)=0," ",ROUND(SUM(G14),2))</f>
        <v xml:space="preserve"> </v>
      </c>
    </row>
    <row r="15" spans="1:9" s="17" customFormat="1" ht="30" customHeight="1" thickBot="1">
      <c r="A15" s="201"/>
      <c r="B15" s="197"/>
      <c r="C15" s="82" t="s">
        <v>40</v>
      </c>
      <c r="D15" s="60" t="s">
        <v>33</v>
      </c>
      <c r="E15" s="82" t="s">
        <v>31</v>
      </c>
      <c r="F15" s="81" t="s">
        <v>32</v>
      </c>
      <c r="G15" s="61"/>
      <c r="H15" s="62" t="str">
        <f t="shared" si="0"/>
        <v xml:space="preserve"> </v>
      </c>
    </row>
    <row r="16" spans="1:9" s="18" customFormat="1" ht="30" customHeight="1" thickBot="1">
      <c r="A16" s="185" t="s">
        <v>24</v>
      </c>
      <c r="B16" s="186"/>
      <c r="C16" s="186"/>
      <c r="D16" s="186"/>
      <c r="E16" s="186"/>
      <c r="F16" s="186"/>
      <c r="G16" s="186"/>
      <c r="H16" s="103" t="str">
        <f>IF(SUM(H9:H15)=0," ",SUM(H9:H15))</f>
        <v xml:space="preserve"> </v>
      </c>
    </row>
  </sheetData>
  <mergeCells count="15">
    <mergeCell ref="A1:H1"/>
    <mergeCell ref="A2:H2"/>
    <mergeCell ref="A3:H3"/>
    <mergeCell ref="C5:C6"/>
    <mergeCell ref="A16:G16"/>
    <mergeCell ref="A5:A6"/>
    <mergeCell ref="B5:B6"/>
    <mergeCell ref="D5:D6"/>
    <mergeCell ref="E5:F5"/>
    <mergeCell ref="G5:G6"/>
    <mergeCell ref="B8:B15"/>
    <mergeCell ref="B7:H7"/>
    <mergeCell ref="A8:A15"/>
    <mergeCell ref="D8:H8"/>
    <mergeCell ref="H5:H6"/>
  </mergeCells>
  <phoneticPr fontId="0" type="noConversion"/>
  <pageMargins left="0.78740157480314965" right="0.19685039370078741" top="0.59055118110236227" bottom="0.59055118110236227" header="0.51181102362204722" footer="0.51181102362204722"/>
  <pageSetup paperSize="9" firstPageNumber="3" orientation="portrait" useFirstPageNumber="1" horizontalDpi="4294967294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topLeftCell="A37" zoomScale="110" zoomScaleNormal="110" zoomScaleSheetLayoutView="160" workbookViewId="0">
      <selection activeCell="H53" sqref="H53"/>
    </sheetView>
  </sheetViews>
  <sheetFormatPr defaultRowHeight="12.75"/>
  <cols>
    <col min="1" max="1" width="3.7109375" style="41" customWidth="1"/>
    <col min="2" max="2" width="9.7109375" style="41" customWidth="1"/>
    <col min="3" max="3" width="6.7109375" style="102" customWidth="1"/>
    <col min="4" max="4" width="40.7109375" style="42" customWidth="1"/>
    <col min="5" max="5" width="5.7109375" style="29" customWidth="1"/>
    <col min="6" max="6" width="7.28515625" style="43" customWidth="1"/>
    <col min="7" max="7" width="9" style="44" customWidth="1"/>
    <col min="8" max="8" width="10.7109375" style="44" customWidth="1"/>
    <col min="9" max="9" width="16.5703125" style="29" customWidth="1"/>
    <col min="10" max="10" width="11.140625" style="29" bestFit="1" customWidth="1"/>
    <col min="11" max="12" width="9.140625" style="29"/>
    <col min="13" max="13" width="11.7109375" style="29" customWidth="1"/>
    <col min="14" max="16384" width="9.140625" style="29"/>
  </cols>
  <sheetData>
    <row r="1" spans="1:8" ht="24.95" customHeight="1">
      <c r="A1" s="206" t="str">
        <f>OKŁADKA!A9</f>
        <v>KOSZTORYS OFERTOWY</v>
      </c>
      <c r="B1" s="207"/>
      <c r="C1" s="207"/>
      <c r="D1" s="207"/>
      <c r="E1" s="207"/>
      <c r="F1" s="207"/>
      <c r="G1" s="207"/>
      <c r="H1" s="207"/>
    </row>
    <row r="2" spans="1:8" ht="88.5" customHeight="1" thickBot="1">
      <c r="A2" s="206" t="str">
        <f>OKŁADKA!A13</f>
        <v xml:space="preserve">Budowa chodnika w ciągu drogi powiatowej Nr 1829R Jareniówka-Jabłonica-gr. wojew.-Czermna w miejscowości Jareniówka w ramach zadania inwestycyjnego pn. "Budowa chodników przy drogach powiatowych"
</v>
      </c>
      <c r="B2" s="207"/>
      <c r="C2" s="207"/>
      <c r="D2" s="207"/>
      <c r="E2" s="207"/>
      <c r="F2" s="207"/>
      <c r="G2" s="207"/>
      <c r="H2" s="207"/>
    </row>
    <row r="3" spans="1:8" ht="30" customHeight="1" thickBot="1">
      <c r="A3" s="208" t="s">
        <v>94</v>
      </c>
      <c r="B3" s="209"/>
      <c r="C3" s="209"/>
      <c r="D3" s="209"/>
      <c r="E3" s="209"/>
      <c r="F3" s="209"/>
      <c r="G3" s="209"/>
      <c r="H3" s="210"/>
    </row>
    <row r="4" spans="1:8" ht="15" customHeight="1" thickBot="1">
      <c r="A4" s="31"/>
      <c r="B4" s="31"/>
      <c r="C4" s="94"/>
      <c r="D4" s="32"/>
      <c r="E4" s="32"/>
      <c r="F4" s="33"/>
      <c r="G4" s="30"/>
      <c r="H4" s="30"/>
    </row>
    <row r="5" spans="1:8" ht="21.95" customHeight="1">
      <c r="A5" s="211" t="s">
        <v>0</v>
      </c>
      <c r="B5" s="189" t="s">
        <v>38</v>
      </c>
      <c r="C5" s="222" t="s">
        <v>39</v>
      </c>
      <c r="D5" s="214" t="s">
        <v>23</v>
      </c>
      <c r="E5" s="214" t="s">
        <v>18</v>
      </c>
      <c r="F5" s="214"/>
      <c r="G5" s="216" t="s">
        <v>21</v>
      </c>
      <c r="H5" s="220" t="s">
        <v>22</v>
      </c>
    </row>
    <row r="6" spans="1:8" ht="21.95" customHeight="1" thickBot="1">
      <c r="A6" s="212"/>
      <c r="B6" s="213"/>
      <c r="C6" s="223"/>
      <c r="D6" s="215"/>
      <c r="E6" s="75" t="s">
        <v>19</v>
      </c>
      <c r="F6" s="76" t="s">
        <v>42</v>
      </c>
      <c r="G6" s="217"/>
      <c r="H6" s="221"/>
    </row>
    <row r="7" spans="1:8" ht="30" customHeight="1" thickBot="1">
      <c r="A7" s="228" t="s">
        <v>49</v>
      </c>
      <c r="B7" s="229"/>
      <c r="C7" s="229"/>
      <c r="D7" s="229"/>
      <c r="E7" s="229"/>
      <c r="F7" s="229"/>
      <c r="G7" s="229"/>
      <c r="H7" s="230"/>
    </row>
    <row r="8" spans="1:8" ht="30" customHeight="1" thickBot="1">
      <c r="A8" s="138" t="s">
        <v>20</v>
      </c>
      <c r="B8" s="139" t="s">
        <v>44</v>
      </c>
      <c r="C8" s="140"/>
      <c r="D8" s="139" t="s">
        <v>36</v>
      </c>
      <c r="E8" s="139" t="s">
        <v>20</v>
      </c>
      <c r="F8" s="139" t="s">
        <v>20</v>
      </c>
      <c r="G8" s="139" t="s">
        <v>20</v>
      </c>
      <c r="H8" s="141" t="s">
        <v>20</v>
      </c>
    </row>
    <row r="9" spans="1:8" ht="30" customHeight="1">
      <c r="A9" s="116" t="s">
        <v>20</v>
      </c>
      <c r="B9" s="90" t="s">
        <v>5</v>
      </c>
      <c r="C9" s="98"/>
      <c r="D9" s="117" t="s">
        <v>43</v>
      </c>
      <c r="E9" s="90" t="s">
        <v>20</v>
      </c>
      <c r="F9" s="90" t="s">
        <v>20</v>
      </c>
      <c r="G9" s="90" t="s">
        <v>20</v>
      </c>
      <c r="H9" s="118" t="s">
        <v>20</v>
      </c>
    </row>
    <row r="10" spans="1:8" ht="30" customHeight="1">
      <c r="A10" s="72">
        <v>1</v>
      </c>
      <c r="B10" s="24" t="s">
        <v>5</v>
      </c>
      <c r="C10" s="84" t="s">
        <v>58</v>
      </c>
      <c r="D10" s="68" t="s">
        <v>77</v>
      </c>
      <c r="E10" s="24" t="s">
        <v>1</v>
      </c>
      <c r="F10" s="25">
        <f>SUM(F11:F11)</f>
        <v>0.7</v>
      </c>
      <c r="G10" s="69"/>
      <c r="H10" s="57" t="str">
        <f>IF(ROUND(F10*G10,2)=0," ",ROUND(F10*G10,2))</f>
        <v xml:space="preserve"> </v>
      </c>
    </row>
    <row r="11" spans="1:8" ht="30" hidden="1" customHeight="1">
      <c r="A11" s="72"/>
      <c r="B11" s="24"/>
      <c r="C11" s="84"/>
      <c r="D11" s="68" t="s">
        <v>81</v>
      </c>
      <c r="E11" s="24"/>
      <c r="F11" s="25">
        <f>(700)/1000</f>
        <v>0.7</v>
      </c>
      <c r="G11" s="69"/>
      <c r="H11" s="57"/>
    </row>
    <row r="12" spans="1:8" ht="30" customHeight="1">
      <c r="A12" s="73" t="s">
        <v>20</v>
      </c>
      <c r="B12" s="28" t="s">
        <v>41</v>
      </c>
      <c r="C12" s="95"/>
      <c r="D12" s="67" t="s">
        <v>45</v>
      </c>
      <c r="E12" s="28" t="s">
        <v>20</v>
      </c>
      <c r="F12" s="83" t="s">
        <v>20</v>
      </c>
      <c r="G12" s="28" t="s">
        <v>20</v>
      </c>
      <c r="H12" s="66" t="s">
        <v>20</v>
      </c>
    </row>
    <row r="13" spans="1:8" ht="30" customHeight="1">
      <c r="A13" s="72">
        <f>A10+1</f>
        <v>2</v>
      </c>
      <c r="B13" s="24" t="s">
        <v>41</v>
      </c>
      <c r="C13" s="84">
        <v>12</v>
      </c>
      <c r="D13" s="68" t="s">
        <v>78</v>
      </c>
      <c r="E13" s="34" t="s">
        <v>26</v>
      </c>
      <c r="F13" s="25">
        <f>SUM(F14:F14)*1.1</f>
        <v>2817.76</v>
      </c>
      <c r="G13" s="69"/>
      <c r="H13" s="57" t="str">
        <f>IF(ROUND(F13*G13,2)=0," ",ROUND(F13*G13,2))</f>
        <v xml:space="preserve"> </v>
      </c>
    </row>
    <row r="14" spans="1:8" ht="30" hidden="1" customHeight="1">
      <c r="A14" s="72"/>
      <c r="B14" s="24"/>
      <c r="C14" s="84"/>
      <c r="D14" s="68" t="s">
        <v>90</v>
      </c>
      <c r="E14" s="155"/>
      <c r="F14" s="156">
        <v>2561.6</v>
      </c>
      <c r="G14" s="69"/>
      <c r="H14" s="57"/>
    </row>
    <row r="15" spans="1:8" ht="30" customHeight="1">
      <c r="A15" s="73" t="s">
        <v>20</v>
      </c>
      <c r="B15" s="28" t="s">
        <v>74</v>
      </c>
      <c r="C15" s="95"/>
      <c r="D15" s="67" t="s">
        <v>75</v>
      </c>
      <c r="E15" s="28" t="s">
        <v>20</v>
      </c>
      <c r="F15" s="83" t="s">
        <v>20</v>
      </c>
      <c r="G15" s="28" t="s">
        <v>20</v>
      </c>
      <c r="H15" s="66" t="s">
        <v>20</v>
      </c>
    </row>
    <row r="16" spans="1:8" ht="30" customHeight="1">
      <c r="A16" s="72">
        <f>A13+1</f>
        <v>3</v>
      </c>
      <c r="B16" s="24" t="s">
        <v>74</v>
      </c>
      <c r="C16" s="84">
        <v>11</v>
      </c>
      <c r="D16" s="68" t="s">
        <v>76</v>
      </c>
      <c r="E16" s="24" t="s">
        <v>31</v>
      </c>
      <c r="F16" s="127" t="s">
        <v>32</v>
      </c>
      <c r="G16" s="128"/>
      <c r="H16" s="57" t="str">
        <f>IF(SUM(G16)=0," ",ROUND(SUM(G16),2))</f>
        <v xml:space="preserve"> </v>
      </c>
    </row>
    <row r="17" spans="1:9" ht="92.25" hidden="1" customHeight="1">
      <c r="A17" s="72"/>
      <c r="B17" s="24"/>
      <c r="C17" s="84"/>
      <c r="D17" s="71" t="s">
        <v>125</v>
      </c>
      <c r="E17" s="129"/>
      <c r="F17" s="129"/>
      <c r="G17" s="129"/>
      <c r="H17" s="130"/>
      <c r="I17" s="137"/>
    </row>
    <row r="18" spans="1:9" ht="30" customHeight="1">
      <c r="A18" s="73" t="s">
        <v>20</v>
      </c>
      <c r="B18" s="28" t="s">
        <v>82</v>
      </c>
      <c r="C18" s="95"/>
      <c r="D18" s="67" t="s">
        <v>83</v>
      </c>
      <c r="E18" s="28" t="s">
        <v>20</v>
      </c>
      <c r="F18" s="83" t="s">
        <v>20</v>
      </c>
      <c r="G18" s="28" t="s">
        <v>20</v>
      </c>
      <c r="H18" s="66" t="s">
        <v>20</v>
      </c>
    </row>
    <row r="19" spans="1:9" ht="63" customHeight="1">
      <c r="A19" s="72">
        <f>A16+1</f>
        <v>4</v>
      </c>
      <c r="B19" s="150" t="s">
        <v>82</v>
      </c>
      <c r="C19" s="84" t="s">
        <v>104</v>
      </c>
      <c r="D19" s="68" t="s">
        <v>118</v>
      </c>
      <c r="E19" s="34" t="s">
        <v>59</v>
      </c>
      <c r="F19" s="74">
        <f>F20</f>
        <v>1</v>
      </c>
      <c r="G19" s="69"/>
      <c r="H19" s="151" t="str">
        <f>IF(ROUND(F19*G19,2)=0," ",ROUND(F19*G19,2))</f>
        <v xml:space="preserve"> </v>
      </c>
    </row>
    <row r="20" spans="1:9" ht="30" hidden="1" customHeight="1">
      <c r="A20" s="72"/>
      <c r="B20" s="150"/>
      <c r="C20" s="84"/>
      <c r="D20" s="68" t="s">
        <v>105</v>
      </c>
      <c r="E20" s="34"/>
      <c r="F20" s="74">
        <v>1</v>
      </c>
      <c r="G20" s="69"/>
      <c r="H20" s="151"/>
    </row>
    <row r="21" spans="1:9" ht="30" customHeight="1" thickBot="1">
      <c r="A21" s="85"/>
      <c r="B21" s="86"/>
      <c r="C21" s="96"/>
      <c r="D21" s="224" t="s">
        <v>51</v>
      </c>
      <c r="E21" s="224"/>
      <c r="F21" s="224"/>
      <c r="G21" s="224"/>
      <c r="H21" s="87" t="str">
        <f>IF(SUM(H10,H13,H16,H19)=0," ",SUM(H10,H13,H16,H19))</f>
        <v xml:space="preserve"> </v>
      </c>
    </row>
    <row r="22" spans="1:9" ht="30" customHeight="1" thickBot="1">
      <c r="A22" s="107" t="s">
        <v>20</v>
      </c>
      <c r="B22" s="108" t="s">
        <v>46</v>
      </c>
      <c r="C22" s="109"/>
      <c r="D22" s="108" t="s">
        <v>37</v>
      </c>
      <c r="E22" s="108" t="s">
        <v>20</v>
      </c>
      <c r="F22" s="108" t="s">
        <v>20</v>
      </c>
      <c r="G22" s="108" t="s">
        <v>20</v>
      </c>
      <c r="H22" s="110" t="s">
        <v>20</v>
      </c>
    </row>
    <row r="23" spans="1:9" ht="30" customHeight="1">
      <c r="A23" s="111" t="s">
        <v>20</v>
      </c>
      <c r="B23" s="112" t="s">
        <v>47</v>
      </c>
      <c r="C23" s="113"/>
      <c r="D23" s="114" t="s">
        <v>48</v>
      </c>
      <c r="E23" s="112" t="s">
        <v>20</v>
      </c>
      <c r="F23" s="112" t="s">
        <v>20</v>
      </c>
      <c r="G23" s="112" t="s">
        <v>20</v>
      </c>
      <c r="H23" s="115" t="s">
        <v>20</v>
      </c>
    </row>
    <row r="24" spans="1:9" ht="42.75" customHeight="1">
      <c r="A24" s="72">
        <f>A19+1</f>
        <v>5</v>
      </c>
      <c r="B24" s="24" t="s">
        <v>47</v>
      </c>
      <c r="C24" s="84" t="s">
        <v>60</v>
      </c>
      <c r="D24" s="68" t="s">
        <v>88</v>
      </c>
      <c r="E24" s="34" t="s">
        <v>25</v>
      </c>
      <c r="F24" s="25">
        <f>SUM(F25:F29)</f>
        <v>1071.3500000000001</v>
      </c>
      <c r="G24" s="69"/>
      <c r="H24" s="57" t="str">
        <f>IF(ROUND(F24*G24,2)=0," ",ROUND(F24*G24,2))</f>
        <v xml:space="preserve"> </v>
      </c>
      <c r="I24" s="37"/>
    </row>
    <row r="25" spans="1:9" ht="30" hidden="1" customHeight="1">
      <c r="A25" s="79"/>
      <c r="B25" s="77"/>
      <c r="C25" s="97"/>
      <c r="D25" s="68" t="s">
        <v>91</v>
      </c>
      <c r="E25" s="34"/>
      <c r="F25" s="105">
        <v>1005.4</v>
      </c>
      <c r="G25" s="35"/>
      <c r="H25" s="63"/>
    </row>
    <row r="26" spans="1:9" ht="30" hidden="1" customHeight="1">
      <c r="A26" s="79"/>
      <c r="B26" s="77"/>
      <c r="C26" s="97"/>
      <c r="D26" s="68" t="s">
        <v>123</v>
      </c>
      <c r="E26" s="34"/>
      <c r="F26" s="105">
        <v>14</v>
      </c>
      <c r="G26" s="35"/>
      <c r="H26" s="63"/>
    </row>
    <row r="27" spans="1:9" ht="30" hidden="1" customHeight="1">
      <c r="A27" s="79"/>
      <c r="B27" s="77"/>
      <c r="C27" s="97"/>
      <c r="D27" s="68" t="s">
        <v>108</v>
      </c>
      <c r="E27" s="34"/>
      <c r="F27" s="105">
        <f>((0.6+1.2)/2)*1*1.5*13</f>
        <v>17.549999999999997</v>
      </c>
      <c r="G27" s="35"/>
      <c r="H27" s="63"/>
    </row>
    <row r="28" spans="1:9" ht="30" hidden="1" customHeight="1">
      <c r="A28" s="79"/>
      <c r="B28" s="142"/>
      <c r="C28" s="97"/>
      <c r="D28" s="68" t="s">
        <v>119</v>
      </c>
      <c r="E28" s="34"/>
      <c r="F28" s="143">
        <f>(9.9+5)*1</f>
        <v>14.9</v>
      </c>
      <c r="G28" s="35"/>
      <c r="H28" s="63"/>
    </row>
    <row r="29" spans="1:9" ht="30" hidden="1" customHeight="1">
      <c r="A29" s="79"/>
      <c r="B29" s="77"/>
      <c r="C29" s="97"/>
      <c r="D29" s="68" t="s">
        <v>117</v>
      </c>
      <c r="E29" s="34"/>
      <c r="F29" s="105">
        <f>0.78*25</f>
        <v>19.5</v>
      </c>
      <c r="G29" s="35"/>
      <c r="H29" s="63"/>
    </row>
    <row r="30" spans="1:9" ht="30" customHeight="1">
      <c r="A30" s="73" t="s">
        <v>20</v>
      </c>
      <c r="B30" s="28" t="s">
        <v>61</v>
      </c>
      <c r="C30" s="95"/>
      <c r="D30" s="67" t="s">
        <v>62</v>
      </c>
      <c r="E30" s="28" t="s">
        <v>20</v>
      </c>
      <c r="F30" s="28" t="s">
        <v>20</v>
      </c>
      <c r="G30" s="28" t="s">
        <v>20</v>
      </c>
      <c r="H30" s="66" t="s">
        <v>20</v>
      </c>
    </row>
    <row r="31" spans="1:9" ht="40.5" customHeight="1">
      <c r="A31" s="72">
        <f>A24+1</f>
        <v>6</v>
      </c>
      <c r="B31" s="24" t="s">
        <v>84</v>
      </c>
      <c r="C31" s="84" t="s">
        <v>85</v>
      </c>
      <c r="D31" s="68" t="s">
        <v>97</v>
      </c>
      <c r="E31" s="34" t="s">
        <v>25</v>
      </c>
      <c r="F31" s="25">
        <f>SUM(F32:F33)*1.1</f>
        <v>822.822</v>
      </c>
      <c r="G31" s="69"/>
      <c r="H31" s="57" t="str">
        <f>IF(ROUND(F31*G31,2)=0," ",ROUND(F31*G31,2))</f>
        <v xml:space="preserve"> </v>
      </c>
    </row>
    <row r="32" spans="1:9" ht="30" hidden="1" customHeight="1">
      <c r="A32" s="72"/>
      <c r="B32" s="24"/>
      <c r="C32" s="84"/>
      <c r="D32" s="68" t="s">
        <v>92</v>
      </c>
      <c r="E32" s="34"/>
      <c r="F32" s="156">
        <v>737.1</v>
      </c>
      <c r="G32" s="69"/>
      <c r="H32" s="57"/>
    </row>
    <row r="33" spans="1:9" ht="30" hidden="1" customHeight="1">
      <c r="A33" s="72"/>
      <c r="B33" s="24"/>
      <c r="C33" s="84"/>
      <c r="D33" s="68" t="s">
        <v>109</v>
      </c>
      <c r="E33" s="34"/>
      <c r="F33" s="25">
        <f>((0.4+1)/2)*0.8*1.5*13</f>
        <v>10.919999999999998</v>
      </c>
      <c r="G33" s="69"/>
      <c r="H33" s="57"/>
    </row>
    <row r="34" spans="1:9" ht="30" customHeight="1" thickBot="1">
      <c r="A34" s="88"/>
      <c r="B34" s="86"/>
      <c r="C34" s="96"/>
      <c r="D34" s="224" t="s">
        <v>52</v>
      </c>
      <c r="E34" s="224"/>
      <c r="F34" s="224"/>
      <c r="G34" s="224"/>
      <c r="H34" s="87" t="str">
        <f>IF(SUM(H24,H31)=0," ",SUM(H24,H31))</f>
        <v xml:space="preserve"> </v>
      </c>
    </row>
    <row r="35" spans="1:9" ht="30" customHeight="1" thickBot="1">
      <c r="A35" s="131" t="s">
        <v>20</v>
      </c>
      <c r="B35" s="132" t="s">
        <v>68</v>
      </c>
      <c r="C35" s="133"/>
      <c r="D35" s="132" t="s">
        <v>69</v>
      </c>
      <c r="E35" s="132" t="s">
        <v>20</v>
      </c>
      <c r="F35" s="132" t="s">
        <v>20</v>
      </c>
      <c r="G35" s="132" t="s">
        <v>20</v>
      </c>
      <c r="H35" s="134" t="s">
        <v>20</v>
      </c>
    </row>
    <row r="36" spans="1:9" ht="30" customHeight="1">
      <c r="A36" s="111" t="s">
        <v>20</v>
      </c>
      <c r="B36" s="112" t="s">
        <v>100</v>
      </c>
      <c r="C36" s="113"/>
      <c r="D36" s="114" t="s">
        <v>101</v>
      </c>
      <c r="E36" s="112" t="s">
        <v>20</v>
      </c>
      <c r="F36" s="112" t="s">
        <v>20</v>
      </c>
      <c r="G36" s="112" t="s">
        <v>20</v>
      </c>
      <c r="H36" s="115" t="s">
        <v>20</v>
      </c>
    </row>
    <row r="37" spans="1:9" ht="30" customHeight="1">
      <c r="A37" s="72">
        <f>A31+1</f>
        <v>7</v>
      </c>
      <c r="B37" s="145" t="s">
        <v>96</v>
      </c>
      <c r="C37" s="84" t="s">
        <v>102</v>
      </c>
      <c r="D37" s="68" t="s">
        <v>103</v>
      </c>
      <c r="E37" s="34" t="s">
        <v>25</v>
      </c>
      <c r="F37" s="106">
        <f>SUM(F38:F38)*1.05</f>
        <v>0.19425000000000001</v>
      </c>
      <c r="G37" s="69"/>
      <c r="H37" s="146" t="str">
        <f>IF(ROUND(F37*G37,2)=0," ",ROUND(F37*G37,2))</f>
        <v xml:space="preserve"> </v>
      </c>
    </row>
    <row r="38" spans="1:9" ht="48" hidden="1" customHeight="1">
      <c r="A38" s="72"/>
      <c r="B38" s="145"/>
      <c r="C38" s="84"/>
      <c r="D38" s="68" t="s">
        <v>120</v>
      </c>
      <c r="E38" s="34"/>
      <c r="F38" s="144">
        <v>0.185</v>
      </c>
      <c r="G38" s="69"/>
      <c r="H38" s="146"/>
      <c r="I38" s="147"/>
    </row>
    <row r="39" spans="1:9" ht="30" customHeight="1">
      <c r="A39" s="73" t="s">
        <v>20</v>
      </c>
      <c r="B39" s="28" t="s">
        <v>70</v>
      </c>
      <c r="C39" s="95"/>
      <c r="D39" s="67" t="s">
        <v>71</v>
      </c>
      <c r="E39" s="28" t="s">
        <v>20</v>
      </c>
      <c r="F39" s="28" t="s">
        <v>20</v>
      </c>
      <c r="G39" s="28" t="s">
        <v>20</v>
      </c>
      <c r="H39" s="66" t="s">
        <v>20</v>
      </c>
    </row>
    <row r="40" spans="1:9" ht="67.5" customHeight="1">
      <c r="A40" s="119">
        <f>A37+1</f>
        <v>8</v>
      </c>
      <c r="B40" s="120" t="s">
        <v>70</v>
      </c>
      <c r="C40" s="121" t="s">
        <v>58</v>
      </c>
      <c r="D40" s="122" t="s">
        <v>87</v>
      </c>
      <c r="E40" s="123" t="s">
        <v>3</v>
      </c>
      <c r="F40" s="126">
        <f>SUM(F41:F43)</f>
        <v>438.3</v>
      </c>
      <c r="G40" s="124"/>
      <c r="H40" s="157" t="str">
        <f>IF(ROUND(F40*G40,2)=0," ",ROUND(F40*G40,2))</f>
        <v xml:space="preserve"> </v>
      </c>
    </row>
    <row r="41" spans="1:9" ht="30" customHeight="1">
      <c r="A41" s="119"/>
      <c r="B41" s="120"/>
      <c r="C41" s="121"/>
      <c r="D41" s="122" t="s">
        <v>116</v>
      </c>
      <c r="E41" s="123"/>
      <c r="F41" s="126">
        <v>6</v>
      </c>
      <c r="G41" s="124"/>
      <c r="H41" s="158"/>
    </row>
    <row r="42" spans="1:9" ht="67.5" customHeight="1">
      <c r="A42" s="119"/>
      <c r="B42" s="120"/>
      <c r="C42" s="121"/>
      <c r="D42" s="122" t="s">
        <v>112</v>
      </c>
      <c r="E42" s="120"/>
      <c r="F42" s="126">
        <f>45.1+36.5+38.3</f>
        <v>119.89999999999999</v>
      </c>
      <c r="G42" s="124"/>
      <c r="H42" s="158"/>
    </row>
    <row r="43" spans="1:9" ht="50.25" customHeight="1">
      <c r="A43" s="119"/>
      <c r="B43" s="120"/>
      <c r="C43" s="121"/>
      <c r="D43" s="122" t="s">
        <v>113</v>
      </c>
      <c r="E43" s="120"/>
      <c r="F43" s="126">
        <f>48.2+35.9+14.5+15.1+18.3+42+1.5+3.6+47.4+43.1+42.8</f>
        <v>312.40000000000003</v>
      </c>
      <c r="G43" s="124"/>
      <c r="H43" s="125"/>
    </row>
    <row r="44" spans="1:9" ht="30" customHeight="1">
      <c r="A44" s="119">
        <f>A40+1</f>
        <v>9</v>
      </c>
      <c r="B44" s="120" t="s">
        <v>70</v>
      </c>
      <c r="C44" s="121" t="s">
        <v>79</v>
      </c>
      <c r="D44" s="122" t="s">
        <v>80</v>
      </c>
      <c r="E44" s="123" t="s">
        <v>3</v>
      </c>
      <c r="F44" s="126">
        <f>SUM(F45:F45)</f>
        <v>19.5</v>
      </c>
      <c r="G44" s="124"/>
      <c r="H44" s="157" t="str">
        <f>IF(ROUND(F44*G44,2)=0," ",ROUND(F44*G44,2))</f>
        <v xml:space="preserve"> </v>
      </c>
    </row>
    <row r="45" spans="1:9" ht="30" hidden="1" customHeight="1">
      <c r="A45" s="119"/>
      <c r="B45" s="120"/>
      <c r="C45" s="121"/>
      <c r="D45" s="122" t="s">
        <v>111</v>
      </c>
      <c r="E45" s="123"/>
      <c r="F45" s="126">
        <f>1.5*13</f>
        <v>19.5</v>
      </c>
      <c r="G45" s="124"/>
      <c r="H45" s="125"/>
    </row>
    <row r="46" spans="1:9" ht="30" customHeight="1">
      <c r="A46" s="72">
        <f>A44+1</f>
        <v>10</v>
      </c>
      <c r="B46" s="145" t="s">
        <v>70</v>
      </c>
      <c r="C46" s="84" t="s">
        <v>57</v>
      </c>
      <c r="D46" s="68" t="s">
        <v>89</v>
      </c>
      <c r="E46" s="34" t="s">
        <v>59</v>
      </c>
      <c r="F46" s="74">
        <f>SUM(F48:F48)</f>
        <v>13</v>
      </c>
      <c r="G46" s="69"/>
      <c r="H46" s="146" t="str">
        <f>IF(ROUND(F46*G46,2)=0," ",ROUND(F46*G46,2))</f>
        <v xml:space="preserve"> </v>
      </c>
    </row>
    <row r="47" spans="1:9" ht="55.5" hidden="1" customHeight="1">
      <c r="A47" s="72"/>
      <c r="B47" s="145"/>
      <c r="C47" s="84"/>
      <c r="D47" s="68" t="s">
        <v>86</v>
      </c>
      <c r="E47" s="145"/>
      <c r="F47" s="74"/>
      <c r="G47" s="69"/>
      <c r="H47" s="146"/>
    </row>
    <row r="48" spans="1:9" ht="30" hidden="1" customHeight="1">
      <c r="A48" s="72"/>
      <c r="B48" s="145"/>
      <c r="C48" s="84"/>
      <c r="D48" s="68" t="s">
        <v>110</v>
      </c>
      <c r="E48" s="145"/>
      <c r="F48" s="74">
        <v>13</v>
      </c>
      <c r="G48" s="69"/>
      <c r="H48" s="146"/>
    </row>
    <row r="49" spans="1:13" ht="30" customHeight="1">
      <c r="A49" s="72">
        <f>A46+1</f>
        <v>11</v>
      </c>
      <c r="B49" s="145" t="s">
        <v>70</v>
      </c>
      <c r="C49" s="84" t="s">
        <v>57</v>
      </c>
      <c r="D49" s="68" t="s">
        <v>93</v>
      </c>
      <c r="E49" s="34" t="s">
        <v>59</v>
      </c>
      <c r="F49" s="74">
        <f>SUM(F51:F51)</f>
        <v>1</v>
      </c>
      <c r="G49" s="69"/>
      <c r="H49" s="146" t="str">
        <f>IF(ROUND(F49*G49,2)=0," ",ROUND(F49*G49,2))</f>
        <v xml:space="preserve"> </v>
      </c>
    </row>
    <row r="50" spans="1:13" ht="57.75" hidden="1" customHeight="1">
      <c r="A50" s="72"/>
      <c r="B50" s="145"/>
      <c r="C50" s="84"/>
      <c r="D50" s="68" t="s">
        <v>98</v>
      </c>
      <c r="E50" s="145"/>
      <c r="F50" s="74"/>
      <c r="G50" s="69"/>
      <c r="H50" s="146"/>
      <c r="I50" s="137"/>
    </row>
    <row r="51" spans="1:13" ht="30" hidden="1" customHeight="1">
      <c r="A51" s="72"/>
      <c r="B51" s="145"/>
      <c r="C51" s="84"/>
      <c r="D51" s="68" t="s">
        <v>106</v>
      </c>
      <c r="E51" s="145"/>
      <c r="F51" s="74">
        <v>1</v>
      </c>
      <c r="G51" s="69"/>
      <c r="H51" s="146"/>
    </row>
    <row r="52" spans="1:13" ht="30" customHeight="1" thickBot="1">
      <c r="A52" s="88"/>
      <c r="B52" s="86"/>
      <c r="C52" s="96"/>
      <c r="D52" s="224" t="s">
        <v>72</v>
      </c>
      <c r="E52" s="224"/>
      <c r="F52" s="224"/>
      <c r="G52" s="224"/>
      <c r="H52" s="87" t="str">
        <f>IF(SUM(H40,H44,H49,H46,H37)=0," ",SUM(H40,H44,H49,H46,H37))</f>
        <v xml:space="preserve"> </v>
      </c>
    </row>
    <row r="53" spans="1:13" ht="30" customHeight="1">
      <c r="A53" s="91" t="s">
        <v>20</v>
      </c>
      <c r="B53" s="92" t="s">
        <v>54</v>
      </c>
      <c r="C53" s="100"/>
      <c r="D53" s="92" t="s">
        <v>55</v>
      </c>
      <c r="E53" s="92" t="s">
        <v>20</v>
      </c>
      <c r="F53" s="92" t="s">
        <v>20</v>
      </c>
      <c r="G53" s="92" t="s">
        <v>20</v>
      </c>
      <c r="H53" s="93" t="s">
        <v>20</v>
      </c>
    </row>
    <row r="54" spans="1:13" ht="30" customHeight="1">
      <c r="A54" s="73" t="s">
        <v>20</v>
      </c>
      <c r="B54" s="28" t="s">
        <v>73</v>
      </c>
      <c r="C54" s="95"/>
      <c r="D54" s="67" t="s">
        <v>99</v>
      </c>
      <c r="E54" s="28" t="s">
        <v>20</v>
      </c>
      <c r="F54" s="28" t="s">
        <v>20</v>
      </c>
      <c r="G54" s="28" t="s">
        <v>20</v>
      </c>
      <c r="H54" s="66" t="s">
        <v>20</v>
      </c>
    </row>
    <row r="55" spans="1:13" ht="30" customHeight="1">
      <c r="A55" s="72">
        <f>A49+1</f>
        <v>12</v>
      </c>
      <c r="B55" s="152" t="s">
        <v>73</v>
      </c>
      <c r="C55" s="84" t="s">
        <v>53</v>
      </c>
      <c r="D55" s="68" t="s">
        <v>107</v>
      </c>
      <c r="E55" s="34" t="s">
        <v>59</v>
      </c>
      <c r="F55" s="74">
        <f>F56</f>
        <v>7</v>
      </c>
      <c r="G55" s="69"/>
      <c r="H55" s="153" t="str">
        <f>IF(ROUND(F55*G55,2)=0," ",ROUND(F55*G55,2))</f>
        <v xml:space="preserve"> </v>
      </c>
    </row>
    <row r="56" spans="1:13" ht="49.5" hidden="1" customHeight="1">
      <c r="A56" s="72"/>
      <c r="B56" s="152"/>
      <c r="C56" s="84"/>
      <c r="D56" s="68" t="s">
        <v>115</v>
      </c>
      <c r="E56" s="34"/>
      <c r="F56" s="74">
        <v>7</v>
      </c>
      <c r="G56" s="69"/>
      <c r="H56" s="153"/>
      <c r="I56" s="37"/>
      <c r="M56" s="136"/>
    </row>
    <row r="57" spans="1:13" ht="30" customHeight="1" thickBot="1">
      <c r="A57" s="64"/>
      <c r="B57" s="34"/>
      <c r="C57" s="99"/>
      <c r="D57" s="227" t="s">
        <v>56</v>
      </c>
      <c r="E57" s="227"/>
      <c r="F57" s="227"/>
      <c r="G57" s="227"/>
      <c r="H57" s="70" t="str">
        <f>IF(SUM(H55)=0," ",SUM(H55))</f>
        <v xml:space="preserve"> </v>
      </c>
      <c r="M57" s="135"/>
    </row>
    <row r="58" spans="1:13" ht="30" customHeight="1" thickBot="1">
      <c r="A58" s="225" t="s">
        <v>50</v>
      </c>
      <c r="B58" s="226"/>
      <c r="C58" s="226"/>
      <c r="D58" s="226"/>
      <c r="E58" s="226"/>
      <c r="F58" s="226"/>
      <c r="G58" s="226"/>
      <c r="H58" s="148" t="str">
        <f>IF(SUM(H21,H34,H57,H52)=0," ",SUM(H21,H34,H57,H52))</f>
        <v xml:space="preserve"> </v>
      </c>
    </row>
    <row r="59" spans="1:13" ht="30" customHeight="1" thickBot="1">
      <c r="A59" s="218" t="s">
        <v>95</v>
      </c>
      <c r="B59" s="219"/>
      <c r="C59" s="219"/>
      <c r="D59" s="219"/>
      <c r="E59" s="219"/>
      <c r="F59" s="219"/>
      <c r="G59" s="219"/>
      <c r="H59" s="89" t="str">
        <f>IF(SUM(H58)=0," ",(SUM(H58)))</f>
        <v xml:space="preserve"> </v>
      </c>
    </row>
    <row r="60" spans="1:13" ht="58.5" customHeight="1">
      <c r="A60" s="37"/>
      <c r="B60" s="37"/>
      <c r="C60" s="101"/>
      <c r="D60" s="38"/>
      <c r="E60" s="36"/>
      <c r="F60" s="39"/>
      <c r="G60" s="40"/>
      <c r="H60" s="40"/>
    </row>
    <row r="61" spans="1:13" ht="44.25" customHeight="1">
      <c r="A61" s="37"/>
      <c r="B61" s="37"/>
      <c r="C61" s="101"/>
      <c r="D61" s="38"/>
      <c r="E61" s="36"/>
      <c r="F61" s="39"/>
      <c r="G61" s="40"/>
      <c r="H61" s="40"/>
      <c r="I61" s="137"/>
    </row>
    <row r="62" spans="1:13" ht="30" customHeight="1">
      <c r="A62" s="37"/>
      <c r="B62" s="37"/>
      <c r="C62" s="101"/>
      <c r="D62" s="38"/>
      <c r="E62" s="36"/>
      <c r="F62" s="39"/>
      <c r="G62" s="40"/>
      <c r="H62" s="40"/>
    </row>
    <row r="63" spans="1:13" ht="30" customHeight="1">
      <c r="A63" s="37"/>
      <c r="B63" s="37"/>
      <c r="C63" s="101"/>
      <c r="D63" s="38"/>
      <c r="E63" s="36"/>
      <c r="F63" s="39"/>
      <c r="G63" s="40"/>
      <c r="H63" s="40"/>
    </row>
    <row r="64" spans="1:13" s="36" customFormat="1" ht="30" customHeight="1">
      <c r="A64" s="37"/>
      <c r="B64" s="37"/>
      <c r="C64" s="101"/>
      <c r="D64" s="38"/>
      <c r="F64" s="39"/>
      <c r="G64" s="40"/>
      <c r="H64" s="40"/>
    </row>
    <row r="65" spans="1:8" s="36" customFormat="1" ht="30" customHeight="1">
      <c r="A65" s="37"/>
      <c r="B65" s="37"/>
      <c r="C65" s="101"/>
      <c r="D65" s="38"/>
      <c r="F65" s="39"/>
      <c r="G65" s="40"/>
      <c r="H65" s="40"/>
    </row>
    <row r="66" spans="1:8" s="36" customFormat="1" ht="30" customHeight="1">
      <c r="A66" s="37"/>
      <c r="B66" s="37"/>
      <c r="C66" s="101"/>
      <c r="D66" s="38"/>
      <c r="F66" s="39"/>
      <c r="G66" s="40"/>
      <c r="H66" s="40"/>
    </row>
    <row r="67" spans="1:8" s="36" customFormat="1" ht="30" customHeight="1">
      <c r="A67" s="37"/>
      <c r="B67" s="37"/>
      <c r="C67" s="101"/>
      <c r="D67" s="38"/>
      <c r="F67" s="39"/>
      <c r="G67" s="40"/>
      <c r="H67" s="40"/>
    </row>
    <row r="68" spans="1:8" s="36" customFormat="1" ht="30" customHeight="1">
      <c r="A68" s="37"/>
      <c r="B68" s="37"/>
      <c r="C68" s="101"/>
      <c r="D68" s="38"/>
      <c r="F68" s="39"/>
      <c r="G68" s="40"/>
      <c r="H68" s="40"/>
    </row>
    <row r="69" spans="1:8" s="36" customFormat="1" ht="30" customHeight="1">
      <c r="A69" s="37"/>
      <c r="B69" s="37"/>
      <c r="C69" s="101"/>
      <c r="D69" s="38"/>
      <c r="F69" s="39"/>
      <c r="G69" s="40"/>
      <c r="H69" s="40"/>
    </row>
    <row r="70" spans="1:8" s="36" customFormat="1" ht="30" customHeight="1">
      <c r="A70" s="37"/>
      <c r="B70" s="37"/>
      <c r="C70" s="101"/>
      <c r="D70" s="38"/>
      <c r="F70" s="39"/>
      <c r="G70" s="40"/>
      <c r="H70" s="40"/>
    </row>
    <row r="71" spans="1:8" s="36" customFormat="1" ht="30" customHeight="1">
      <c r="A71" s="37"/>
      <c r="B71" s="37"/>
      <c r="C71" s="101"/>
      <c r="D71" s="38"/>
      <c r="F71" s="39"/>
      <c r="G71" s="40"/>
      <c r="H71" s="40"/>
    </row>
    <row r="72" spans="1:8" s="36" customFormat="1" ht="30" customHeight="1">
      <c r="A72" s="37"/>
      <c r="B72" s="37"/>
      <c r="C72" s="101"/>
      <c r="D72" s="38"/>
      <c r="F72" s="39"/>
      <c r="G72" s="40"/>
      <c r="H72" s="40"/>
    </row>
    <row r="73" spans="1:8" s="36" customFormat="1" ht="30" customHeight="1">
      <c r="A73" s="37"/>
      <c r="B73" s="37"/>
      <c r="C73" s="101"/>
      <c r="D73" s="38"/>
      <c r="F73" s="39"/>
      <c r="G73" s="40"/>
      <c r="H73" s="40"/>
    </row>
    <row r="74" spans="1:8" s="36" customFormat="1" ht="30" customHeight="1">
      <c r="A74" s="37"/>
      <c r="B74" s="37"/>
      <c r="C74" s="101"/>
      <c r="D74" s="38"/>
      <c r="F74" s="39"/>
      <c r="G74" s="40"/>
      <c r="H74" s="40"/>
    </row>
    <row r="75" spans="1:8" s="36" customFormat="1" ht="30" customHeight="1">
      <c r="A75" s="37"/>
      <c r="B75" s="37"/>
      <c r="C75" s="101"/>
      <c r="D75" s="38"/>
      <c r="F75" s="39"/>
      <c r="G75" s="40"/>
      <c r="H75" s="40"/>
    </row>
    <row r="76" spans="1:8" s="36" customFormat="1" ht="30" customHeight="1">
      <c r="A76" s="37"/>
      <c r="B76" s="37"/>
      <c r="C76" s="101"/>
      <c r="D76" s="38"/>
      <c r="F76" s="39"/>
      <c r="G76" s="40"/>
      <c r="H76" s="40"/>
    </row>
    <row r="77" spans="1:8" s="36" customFormat="1" ht="30" customHeight="1">
      <c r="A77" s="37"/>
      <c r="B77" s="37"/>
      <c r="C77" s="101"/>
      <c r="D77" s="38"/>
      <c r="F77" s="39"/>
      <c r="G77" s="40"/>
      <c r="H77" s="40"/>
    </row>
    <row r="78" spans="1:8" s="36" customFormat="1" ht="30" customHeight="1">
      <c r="A78" s="37"/>
      <c r="B78" s="37"/>
      <c r="C78" s="101"/>
      <c r="D78" s="38"/>
      <c r="F78" s="39"/>
      <c r="G78" s="40"/>
      <c r="H78" s="40"/>
    </row>
    <row r="79" spans="1:8" s="36" customFormat="1" ht="30" customHeight="1">
      <c r="A79" s="37"/>
      <c r="B79" s="37"/>
      <c r="C79" s="101"/>
      <c r="D79" s="38"/>
      <c r="F79" s="39"/>
      <c r="G79" s="40"/>
      <c r="H79" s="40"/>
    </row>
    <row r="80" spans="1:8" s="36" customFormat="1" ht="30" customHeight="1">
      <c r="A80" s="37"/>
      <c r="B80" s="37"/>
      <c r="C80" s="101"/>
      <c r="D80" s="38"/>
      <c r="F80" s="39"/>
      <c r="G80" s="40"/>
      <c r="H80" s="40"/>
    </row>
    <row r="81" spans="1:8" s="36" customFormat="1" ht="30" customHeight="1">
      <c r="A81" s="37"/>
      <c r="B81" s="37"/>
      <c r="C81" s="101"/>
      <c r="D81" s="38"/>
      <c r="F81" s="39"/>
      <c r="G81" s="40"/>
      <c r="H81" s="40"/>
    </row>
    <row r="82" spans="1:8" s="36" customFormat="1" ht="30" customHeight="1">
      <c r="A82" s="37"/>
      <c r="B82" s="37"/>
      <c r="C82" s="101"/>
      <c r="D82" s="38"/>
      <c r="F82" s="39"/>
      <c r="G82" s="40"/>
      <c r="H82" s="40"/>
    </row>
    <row r="83" spans="1:8" s="36" customFormat="1" ht="30" customHeight="1">
      <c r="A83" s="37"/>
      <c r="B83" s="37"/>
      <c r="C83" s="101"/>
      <c r="D83" s="38"/>
      <c r="F83" s="39"/>
      <c r="G83" s="40"/>
      <c r="H83" s="40"/>
    </row>
    <row r="84" spans="1:8" s="36" customFormat="1" ht="30" customHeight="1">
      <c r="A84" s="37"/>
      <c r="B84" s="37"/>
      <c r="C84" s="101"/>
      <c r="D84" s="38"/>
      <c r="F84" s="39"/>
      <c r="G84" s="40"/>
      <c r="H84" s="40"/>
    </row>
    <row r="85" spans="1:8" s="36" customFormat="1" ht="30" customHeight="1">
      <c r="A85" s="37"/>
      <c r="B85" s="37"/>
      <c r="C85" s="101"/>
      <c r="D85" s="38"/>
      <c r="F85" s="39"/>
      <c r="G85" s="40"/>
      <c r="H85" s="40"/>
    </row>
    <row r="86" spans="1:8" s="36" customFormat="1" ht="30" customHeight="1">
      <c r="A86" s="41"/>
      <c r="B86" s="41"/>
      <c r="C86" s="102"/>
      <c r="D86" s="42"/>
      <c r="E86" s="29"/>
      <c r="F86" s="43"/>
      <c r="G86" s="44"/>
      <c r="H86" s="44"/>
    </row>
    <row r="87" spans="1:8" s="36" customFormat="1" ht="30" customHeight="1">
      <c r="A87" s="41"/>
      <c r="B87" s="41"/>
      <c r="C87" s="102"/>
      <c r="D87" s="42"/>
      <c r="E87" s="29"/>
      <c r="F87" s="43"/>
      <c r="G87" s="44"/>
      <c r="H87" s="44"/>
    </row>
    <row r="88" spans="1:8" s="36" customFormat="1" ht="30" customHeight="1">
      <c r="A88" s="41"/>
      <c r="B88" s="41"/>
      <c r="C88" s="102"/>
      <c r="D88" s="42"/>
      <c r="E88" s="29"/>
      <c r="F88" s="43"/>
      <c r="G88" s="44"/>
      <c r="H88" s="44"/>
    </row>
    <row r="89" spans="1:8" s="36" customFormat="1" ht="30" customHeight="1">
      <c r="A89" s="41"/>
      <c r="B89" s="41"/>
      <c r="C89" s="102"/>
      <c r="D89" s="42"/>
      <c r="E89" s="29"/>
      <c r="F89" s="43"/>
      <c r="G89" s="44"/>
      <c r="H89" s="44"/>
    </row>
    <row r="90" spans="1:8" s="36" customFormat="1" ht="30" customHeight="1">
      <c r="A90" s="41"/>
      <c r="B90" s="41"/>
      <c r="C90" s="102"/>
      <c r="D90" s="42"/>
      <c r="E90" s="29"/>
      <c r="F90" s="43"/>
      <c r="G90" s="44"/>
      <c r="H90" s="44"/>
    </row>
    <row r="91" spans="1:8" s="36" customFormat="1" ht="30" customHeight="1">
      <c r="A91" s="41"/>
      <c r="B91" s="41"/>
      <c r="C91" s="102"/>
      <c r="D91" s="42"/>
      <c r="E91" s="29"/>
      <c r="F91" s="43"/>
      <c r="G91" s="44"/>
      <c r="H91" s="44"/>
    </row>
    <row r="92" spans="1:8" s="36" customFormat="1" ht="30" customHeight="1">
      <c r="A92" s="41"/>
      <c r="B92" s="41"/>
      <c r="C92" s="102"/>
      <c r="D92" s="42"/>
      <c r="E92" s="29"/>
      <c r="F92" s="43"/>
      <c r="G92" s="44"/>
      <c r="H92" s="44"/>
    </row>
    <row r="93" spans="1:8" s="36" customFormat="1" ht="30" customHeight="1">
      <c r="A93" s="41"/>
      <c r="B93" s="41"/>
      <c r="C93" s="102"/>
      <c r="D93" s="42"/>
      <c r="E93" s="29"/>
      <c r="F93" s="43"/>
      <c r="G93" s="44"/>
      <c r="H93" s="44"/>
    </row>
  </sheetData>
  <mergeCells count="17">
    <mergeCell ref="A59:G59"/>
    <mergeCell ref="H5:H6"/>
    <mergeCell ref="C5:C6"/>
    <mergeCell ref="E5:F5"/>
    <mergeCell ref="D21:G21"/>
    <mergeCell ref="A58:G58"/>
    <mergeCell ref="D57:G57"/>
    <mergeCell ref="A7:H7"/>
    <mergeCell ref="D34:G34"/>
    <mergeCell ref="D52:G52"/>
    <mergeCell ref="A1:H1"/>
    <mergeCell ref="A2:H2"/>
    <mergeCell ref="A3:H3"/>
    <mergeCell ref="A5:A6"/>
    <mergeCell ref="B5:B6"/>
    <mergeCell ref="D5:D6"/>
    <mergeCell ref="G5:G6"/>
  </mergeCells>
  <phoneticPr fontId="0" type="noConversion"/>
  <pageMargins left="0.59055118110236227" right="0.19685039370078741" top="0.39370078740157483" bottom="0.39370078740157483" header="0.39370078740157483" footer="0.51181102362204722"/>
  <pageSetup paperSize="9" firstPageNumber="4" orientation="portrait" useFirstPageNumber="1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OKŁADKA</vt:lpstr>
      <vt:lpstr>ZESTAWIENIE</vt:lpstr>
      <vt:lpstr>WYMAGANIA OGÓLNE</vt:lpstr>
      <vt:lpstr>BUDOWA</vt:lpstr>
      <vt:lpstr>BUDOWA!Tytuły_wydruku</vt:lpstr>
    </vt:vector>
  </TitlesOfParts>
  <Company>Użytek własny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2018-09-25T15:37:57Z</cp:lastPrinted>
  <dcterms:created xsi:type="dcterms:W3CDTF">2004-10-02T15:15:25Z</dcterms:created>
  <dcterms:modified xsi:type="dcterms:W3CDTF">2018-09-26T10:09:44Z</dcterms:modified>
</cp:coreProperties>
</file>